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УП 2023 10 поток\5 поколение\"/>
    </mc:Choice>
  </mc:AlternateContent>
  <xr:revisionPtr revIDLastSave="0" documentId="8_{DFFC96A4-5856-4835-BB11-896DAF446F09}" xr6:coauthVersionLast="47" xr6:coauthVersionMax="47" xr10:uidLastSave="{00000000-0000-0000-0000-000000000000}"/>
  <bookViews>
    <workbookView xWindow="-120" yWindow="-120" windowWidth="29040" windowHeight="15840" activeTab="1" xr2:uid="{89AC1C2C-8AC9-410E-B035-A4E2083867B8}"/>
  </bookViews>
  <sheets>
    <sheet name="Вводные данные" sheetId="3" r:id="rId1"/>
    <sheet name="расчет" sheetId="1" r:id="rId2"/>
    <sheet name="ФООП база" sheetId="2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2" i="1" l="1"/>
  <c r="R22" i="1"/>
  <c r="M22" i="1"/>
  <c r="P6" i="1"/>
  <c r="P9" i="1"/>
  <c r="P13" i="1"/>
  <c r="P14" i="1"/>
  <c r="P17" i="1"/>
  <c r="P5" i="1"/>
  <c r="K7" i="1"/>
  <c r="K11" i="1"/>
  <c r="D11" i="1" s="1"/>
  <c r="K15" i="1"/>
  <c r="D15" i="1" s="1"/>
  <c r="K19" i="1"/>
  <c r="B1" i="3"/>
  <c r="K8" i="1" s="1"/>
  <c r="B3" i="3"/>
  <c r="E22" i="1" s="1"/>
  <c r="F6" i="1"/>
  <c r="F7" i="1"/>
  <c r="F8" i="1"/>
  <c r="F9" i="1"/>
  <c r="F10" i="1"/>
  <c r="F11" i="1"/>
  <c r="F12" i="1"/>
  <c r="F13" i="1"/>
  <c r="F14" i="1"/>
  <c r="F15" i="1"/>
  <c r="F16" i="1"/>
  <c r="F17" i="1"/>
  <c r="F5" i="1"/>
  <c r="O21" i="1"/>
  <c r="N21" i="1"/>
  <c r="M21" i="1"/>
  <c r="M23" i="1" s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5" i="1"/>
  <c r="L6" i="1"/>
  <c r="V6" i="1" s="1"/>
  <c r="L7" i="1"/>
  <c r="L8" i="1"/>
  <c r="L9" i="1"/>
  <c r="L10" i="1"/>
  <c r="V10" i="1" s="1"/>
  <c r="L11" i="1"/>
  <c r="L12" i="1"/>
  <c r="L13" i="1"/>
  <c r="L14" i="1"/>
  <c r="V14" i="1" s="1"/>
  <c r="L15" i="1"/>
  <c r="V15" i="1" s="1"/>
  <c r="L16" i="1"/>
  <c r="L17" i="1"/>
  <c r="L18" i="1"/>
  <c r="L19" i="1"/>
  <c r="L20" i="1"/>
  <c r="L5" i="1"/>
  <c r="G21" i="1"/>
  <c r="H21" i="1"/>
  <c r="I21" i="1"/>
  <c r="J21" i="1"/>
  <c r="R21" i="1"/>
  <c r="S21" i="1"/>
  <c r="T21" i="1"/>
  <c r="Q4" i="2"/>
  <c r="Q5" i="2"/>
  <c r="Q6" i="2"/>
  <c r="Q7" i="2"/>
  <c r="Q8" i="2"/>
  <c r="Q9" i="2"/>
  <c r="Q10" i="2"/>
  <c r="Q11" i="2"/>
  <c r="Q12" i="2"/>
  <c r="Q13" i="2"/>
  <c r="Q14" i="2"/>
  <c r="Q15" i="2"/>
  <c r="Q3" i="2"/>
  <c r="D19" i="1" l="1"/>
  <c r="D22" i="1"/>
  <c r="K14" i="1"/>
  <c r="D14" i="1" s="1"/>
  <c r="K5" i="1"/>
  <c r="K17" i="1"/>
  <c r="D17" i="1" s="1"/>
  <c r="K13" i="1"/>
  <c r="K9" i="1"/>
  <c r="K22" i="1"/>
  <c r="K18" i="1"/>
  <c r="D18" i="1" s="1"/>
  <c r="K10" i="1"/>
  <c r="K6" i="1"/>
  <c r="D6" i="1" s="1"/>
  <c r="K20" i="1"/>
  <c r="K16" i="1"/>
  <c r="D16" i="1" s="1"/>
  <c r="K12" i="1"/>
  <c r="R23" i="1"/>
  <c r="V19" i="1"/>
  <c r="U5" i="1"/>
  <c r="D10" i="1"/>
  <c r="V7" i="1"/>
  <c r="P18" i="1"/>
  <c r="P10" i="1"/>
  <c r="U10" i="1" s="1"/>
  <c r="P20" i="1"/>
  <c r="P16" i="1"/>
  <c r="E16" i="1" s="1"/>
  <c r="P12" i="1"/>
  <c r="E12" i="1" s="1"/>
  <c r="P8" i="1"/>
  <c r="U8" i="1" s="1"/>
  <c r="E5" i="1"/>
  <c r="P19" i="1"/>
  <c r="P15" i="1"/>
  <c r="U15" i="1" s="1"/>
  <c r="P11" i="1"/>
  <c r="E11" i="1" s="1"/>
  <c r="C11" i="1" s="1"/>
  <c r="P7" i="1"/>
  <c r="U7" i="1" s="1"/>
  <c r="V18" i="1"/>
  <c r="I23" i="1"/>
  <c r="V11" i="1"/>
  <c r="G23" i="1"/>
  <c r="E17" i="1"/>
  <c r="E13" i="1"/>
  <c r="E9" i="1"/>
  <c r="D13" i="1"/>
  <c r="D9" i="1"/>
  <c r="D20" i="1"/>
  <c r="D12" i="1"/>
  <c r="D8" i="1"/>
  <c r="D5" i="1"/>
  <c r="V5" i="1"/>
  <c r="V17" i="1"/>
  <c r="V13" i="1"/>
  <c r="V9" i="1"/>
  <c r="V20" i="1"/>
  <c r="V16" i="1"/>
  <c r="V12" i="1"/>
  <c r="V8" i="1"/>
  <c r="U19" i="1"/>
  <c r="E19" i="1"/>
  <c r="C19" i="1" s="1"/>
  <c r="E15" i="1"/>
  <c r="C15" i="1" s="1"/>
  <c r="D7" i="1"/>
  <c r="E18" i="1"/>
  <c r="E14" i="1"/>
  <c r="C14" i="1" s="1"/>
  <c r="E6" i="1"/>
  <c r="C6" i="1" s="1"/>
  <c r="U9" i="1"/>
  <c r="U13" i="1"/>
  <c r="U17" i="1"/>
  <c r="L21" i="1"/>
  <c r="Q21" i="1"/>
  <c r="U14" i="1"/>
  <c r="K21" i="1"/>
  <c r="U6" i="1"/>
  <c r="C18" i="1" l="1"/>
  <c r="C17" i="1"/>
  <c r="U18" i="1"/>
  <c r="U20" i="1"/>
  <c r="C5" i="1"/>
  <c r="U11" i="1"/>
  <c r="P21" i="1"/>
  <c r="P23" i="1" s="1"/>
  <c r="E7" i="1"/>
  <c r="C7" i="1" s="1"/>
  <c r="K23" i="1"/>
  <c r="C16" i="1"/>
  <c r="E8" i="1"/>
  <c r="C8" i="1" s="1"/>
  <c r="U12" i="1"/>
  <c r="E10" i="1"/>
  <c r="C10" i="1" s="1"/>
  <c r="U16" i="1"/>
  <c r="E20" i="1"/>
  <c r="C9" i="1"/>
  <c r="C12" i="1"/>
  <c r="V21" i="1"/>
  <c r="C13" i="1"/>
  <c r="D21" i="1"/>
  <c r="D23" i="1" s="1"/>
  <c r="E21" i="1" l="1"/>
  <c r="E23" i="1" s="1"/>
  <c r="U21" i="1"/>
  <c r="U23" i="1" s="1"/>
  <c r="C20" i="1"/>
  <c r="C21" i="1" s="1"/>
  <c r="C23" i="1" s="1"/>
  <c r="V22" i="1" l="1"/>
  <c r="V23" i="1" s="1"/>
</calcChain>
</file>

<file path=xl/sharedStrings.xml><?xml version="1.0" encoding="utf-8"?>
<sst xmlns="http://schemas.openxmlformats.org/spreadsheetml/2006/main" count="112" uniqueCount="56">
  <si>
    <t>предметы</t>
  </si>
  <si>
    <t>всего часов</t>
  </si>
  <si>
    <t>1 семестр</t>
  </si>
  <si>
    <t>2 семестр</t>
  </si>
  <si>
    <t>базы</t>
  </si>
  <si>
    <t>база</t>
  </si>
  <si>
    <t>сессия</t>
  </si>
  <si>
    <t>с.р</t>
  </si>
  <si>
    <t>от 880 до 892</t>
  </si>
  <si>
    <t>40% ВСЕ ОСТАЛЬНОЕ</t>
  </si>
  <si>
    <t>русский язык</t>
  </si>
  <si>
    <t>литература</t>
  </si>
  <si>
    <t>математика</t>
  </si>
  <si>
    <t>иностранный язык</t>
  </si>
  <si>
    <t>информатика</t>
  </si>
  <si>
    <t>физика</t>
  </si>
  <si>
    <t>химия</t>
  </si>
  <si>
    <t>биология</t>
  </si>
  <si>
    <t>история</t>
  </si>
  <si>
    <t>обществознание</t>
  </si>
  <si>
    <t>география</t>
  </si>
  <si>
    <t>физическая культура</t>
  </si>
  <si>
    <t>основы безопасности жизнедеятельности</t>
  </si>
  <si>
    <t>Технологический</t>
  </si>
  <si>
    <t>1 вариант</t>
  </si>
  <si>
    <t>2 вариант</t>
  </si>
  <si>
    <t>3 вариант</t>
  </si>
  <si>
    <t>Б</t>
  </si>
  <si>
    <t>У</t>
  </si>
  <si>
    <t>Х</t>
  </si>
  <si>
    <t>х</t>
  </si>
  <si>
    <t>4 вариант</t>
  </si>
  <si>
    <t>5 вариант</t>
  </si>
  <si>
    <t>6 вариант</t>
  </si>
  <si>
    <t>базовый</t>
  </si>
  <si>
    <t>часов в неделю</t>
  </si>
  <si>
    <t>часов в семестр</t>
  </si>
  <si>
    <t>Всего</t>
  </si>
  <si>
    <t>родной язык/родная литература</t>
  </si>
  <si>
    <t>инд проект</t>
  </si>
  <si>
    <t>гуманитарный</t>
  </si>
  <si>
    <t xml:space="preserve">социально-экономический  </t>
  </si>
  <si>
    <t>ЕН</t>
  </si>
  <si>
    <t>угл</t>
  </si>
  <si>
    <t>1 семестр, нед</t>
  </si>
  <si>
    <t>сессия 1 семестр, нед</t>
  </si>
  <si>
    <t>2 семестр, нед</t>
  </si>
  <si>
    <t>сессия 2 семестр, нед</t>
  </si>
  <si>
    <t>Дополнительные предметы</t>
  </si>
  <si>
    <t>база/профиль</t>
  </si>
  <si>
    <t>Итоговые значения</t>
  </si>
  <si>
    <t>рекоменд объем базы по ФООП</t>
  </si>
  <si>
    <t>должно быть</t>
  </si>
  <si>
    <t>угл / ПП</t>
  </si>
  <si>
    <t>ПА</t>
  </si>
  <si>
    <t>конс/пз /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</si>
</sst>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D4C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9" fontId="0" fillId="0" borderId="0" xfId="0" applyNumberFormat="1"/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hidden="1"/>
    </xf>
    <xf numFmtId="0" fontId="3" fillId="9" borderId="1" xfId="0" applyFont="1" applyFill="1" applyBorder="1"/>
    <xf numFmtId="0" fontId="0" fillId="4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7" borderId="1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5" fillId="8" borderId="2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vertical="center"/>
    </xf>
    <xf numFmtId="0" fontId="2" fillId="6" borderId="1" xfId="0" applyFont="1" applyFill="1" applyBorder="1"/>
    <xf numFmtId="0" fontId="5" fillId="8" borderId="1" xfId="0" applyFont="1" applyFill="1" applyBorder="1"/>
    <xf numFmtId="0" fontId="5" fillId="9" borderId="1" xfId="0" applyFont="1" applyFill="1" applyBorder="1"/>
    <xf numFmtId="0" fontId="2" fillId="0" borderId="0" xfId="0" applyFont="1"/>
    <xf numFmtId="0" fontId="6" fillId="0" borderId="0" xfId="0" applyFont="1"/>
    <xf numFmtId="0" fontId="0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3" borderId="1" xfId="0" applyFont="1" applyFill="1" applyBorder="1"/>
    <xf numFmtId="0" fontId="5" fillId="9" borderId="1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7" fillId="9" borderId="1" xfId="0" applyFont="1" applyFill="1" applyBorder="1" applyAlignment="1">
      <alignment wrapText="1"/>
    </xf>
    <xf numFmtId="0" fontId="2" fillId="0" borderId="8" xfId="0" applyFont="1" applyBorder="1" applyAlignment="1">
      <alignment horizontal="center"/>
    </xf>
    <xf numFmtId="0" fontId="8" fillId="0" borderId="0" xfId="0" applyFont="1"/>
    <xf numFmtId="0" fontId="2" fillId="2" borderId="1" xfId="0" applyFont="1" applyFill="1" applyBorder="1"/>
    <xf numFmtId="0" fontId="0" fillId="10" borderId="1" xfId="0" applyFill="1" applyBorder="1"/>
    <xf numFmtId="0" fontId="0" fillId="11" borderId="1" xfId="0" applyFill="1" applyBorder="1"/>
    <xf numFmtId="0" fontId="2" fillId="12" borderId="1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/>
    <xf numFmtId="0" fontId="5" fillId="1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D4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8D71F-3DE1-4219-9CAA-E7C9317FC8E2}">
  <dimension ref="A1:B4"/>
  <sheetViews>
    <sheetView workbookViewId="0">
      <selection activeCell="J5" sqref="J5"/>
    </sheetView>
  </sheetViews>
  <sheetFormatPr defaultRowHeight="15" x14ac:dyDescent="0.25"/>
  <cols>
    <col min="1" max="1" width="26.5703125" customWidth="1"/>
  </cols>
  <sheetData>
    <row r="1" spans="1:2" ht="26.25" x14ac:dyDescent="0.4">
      <c r="A1" s="13" t="s">
        <v>44</v>
      </c>
      <c r="B1" s="13">
        <f>17-B2</f>
        <v>17</v>
      </c>
    </row>
    <row r="2" spans="1:2" ht="52.5" x14ac:dyDescent="0.4">
      <c r="A2" s="13" t="s">
        <v>45</v>
      </c>
      <c r="B2" s="12"/>
    </row>
    <row r="3" spans="1:2" ht="26.25" x14ac:dyDescent="0.4">
      <c r="A3" s="13" t="s">
        <v>46</v>
      </c>
      <c r="B3" s="13">
        <f>24-B4</f>
        <v>22</v>
      </c>
    </row>
    <row r="4" spans="1:2" ht="52.5" x14ac:dyDescent="0.4">
      <c r="A4" s="13" t="s">
        <v>47</v>
      </c>
      <c r="B4" s="12">
        <v>2</v>
      </c>
    </row>
  </sheetData>
  <sheetProtection algorithmName="SHA-512" hashValue="srogVqDcyklt3m6T60Qsx8Kp/HW/GpEYDQPX5d4zvHNDtANoK12nFaBIOOfRoth2WuVzezRoj5Sek0NsJCTD1Q==" saltValue="2boxVIgV45JAcnoRULmQ8A==" spinCount="100000" sheet="1" objects="1" scenarios="1"/>
  <protectedRanges>
    <protectedRange algorithmName="SHA-512" hashValue="CZ5sIbN0+fWDNPQQNdT/LQ2wrb29i/QgdFqWoQMLf7iujCMFGNcP7Mhe1wNvklVBW90YS2JWzgbYfwdH7W7lxQ==" saltValue="XOaiBJ8q9lLdhVJ50Pjp6A==" spinCount="100000" sqref="B2 B4" name="Диапазон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E299F-9CC7-4AC1-AAA4-8F290BAA7BE0}">
  <dimension ref="A1:V25"/>
  <sheetViews>
    <sheetView tabSelected="1" zoomScale="130" zoomScaleNormal="130" workbookViewId="0">
      <selection activeCell="X19" sqref="X19"/>
    </sheetView>
  </sheetViews>
  <sheetFormatPr defaultRowHeight="15" x14ac:dyDescent="0.25"/>
  <cols>
    <col min="1" max="1" width="4" customWidth="1"/>
    <col min="2" max="2" width="32" customWidth="1"/>
    <col min="3" max="3" width="6.85546875" customWidth="1"/>
    <col min="6" max="6" width="10.42578125" customWidth="1"/>
    <col min="7" max="20" width="5.42578125" customWidth="1"/>
    <col min="21" max="21" width="7.5703125" customWidth="1"/>
    <col min="22" max="22" width="6.28515625" customWidth="1"/>
  </cols>
  <sheetData>
    <row r="1" spans="1:22" x14ac:dyDescent="0.25">
      <c r="A1" s="25" t="s">
        <v>50</v>
      </c>
      <c r="B1" s="26"/>
      <c r="C1" s="26"/>
      <c r="D1" s="26"/>
      <c r="E1" s="27"/>
      <c r="F1" s="55" t="s">
        <v>51</v>
      </c>
      <c r="G1" s="28" t="s">
        <v>35</v>
      </c>
      <c r="H1" s="28"/>
      <c r="I1" s="28"/>
      <c r="J1" s="28"/>
      <c r="K1" s="58" t="s">
        <v>36</v>
      </c>
      <c r="L1" s="58"/>
      <c r="M1" s="58"/>
      <c r="N1" s="58"/>
      <c r="O1" s="58"/>
      <c r="P1" s="58"/>
      <c r="Q1" s="58"/>
      <c r="R1" s="58"/>
      <c r="S1" s="58"/>
      <c r="T1" s="58"/>
      <c r="U1" s="25" t="s">
        <v>49</v>
      </c>
      <c r="V1" s="27"/>
    </row>
    <row r="2" spans="1:22" x14ac:dyDescent="0.25">
      <c r="A2" s="29"/>
      <c r="B2" s="29" t="s">
        <v>0</v>
      </c>
      <c r="C2" s="30" t="s">
        <v>1</v>
      </c>
      <c r="D2" s="29" t="s">
        <v>2</v>
      </c>
      <c r="E2" s="29" t="s">
        <v>3</v>
      </c>
      <c r="F2" s="55"/>
      <c r="G2" s="28" t="s">
        <v>2</v>
      </c>
      <c r="H2" s="28"/>
      <c r="I2" s="28" t="s">
        <v>3</v>
      </c>
      <c r="J2" s="28"/>
      <c r="K2" s="58" t="s">
        <v>2</v>
      </c>
      <c r="L2" s="58"/>
      <c r="M2" s="58"/>
      <c r="N2" s="58"/>
      <c r="O2" s="58"/>
      <c r="P2" s="58" t="s">
        <v>3</v>
      </c>
      <c r="Q2" s="58"/>
      <c r="R2" s="58"/>
      <c r="S2" s="58"/>
      <c r="T2" s="58"/>
      <c r="U2" s="41" t="s">
        <v>5</v>
      </c>
      <c r="V2" s="42" t="s">
        <v>43</v>
      </c>
    </row>
    <row r="3" spans="1:22" x14ac:dyDescent="0.25">
      <c r="A3" s="29"/>
      <c r="B3" s="29"/>
      <c r="C3" s="30"/>
      <c r="D3" s="29"/>
      <c r="E3" s="29"/>
      <c r="F3" s="55"/>
      <c r="G3" s="31" t="s">
        <v>4</v>
      </c>
      <c r="H3" s="59" t="s">
        <v>53</v>
      </c>
      <c r="I3" s="31" t="s">
        <v>5</v>
      </c>
      <c r="J3" s="59" t="s">
        <v>53</v>
      </c>
      <c r="K3" s="31" t="s">
        <v>4</v>
      </c>
      <c r="L3" s="59" t="s">
        <v>53</v>
      </c>
      <c r="M3" s="32" t="s">
        <v>6</v>
      </c>
      <c r="N3" s="32"/>
      <c r="O3" s="32"/>
      <c r="P3" s="31" t="s">
        <v>5</v>
      </c>
      <c r="Q3" s="59" t="s">
        <v>53</v>
      </c>
      <c r="R3" s="32" t="s">
        <v>6</v>
      </c>
      <c r="S3" s="32"/>
      <c r="T3" s="32"/>
      <c r="U3" s="41"/>
      <c r="V3" s="42"/>
    </row>
    <row r="4" spans="1:22" ht="45" x14ac:dyDescent="0.25">
      <c r="A4" s="29"/>
      <c r="B4" s="29"/>
      <c r="C4" s="30"/>
      <c r="D4" s="29"/>
      <c r="E4" s="29"/>
      <c r="F4" s="55"/>
      <c r="G4" s="31"/>
      <c r="H4" s="59"/>
      <c r="I4" s="31"/>
      <c r="J4" s="59"/>
      <c r="K4" s="31"/>
      <c r="L4" s="59"/>
      <c r="M4" s="33" t="s">
        <v>54</v>
      </c>
      <c r="N4" s="33" t="s">
        <v>55</v>
      </c>
      <c r="O4" s="33" t="s">
        <v>7</v>
      </c>
      <c r="P4" s="31"/>
      <c r="Q4" s="59"/>
      <c r="R4" s="60" t="s">
        <v>54</v>
      </c>
      <c r="S4" s="60" t="s">
        <v>55</v>
      </c>
      <c r="T4" s="60" t="s">
        <v>7</v>
      </c>
      <c r="U4" s="41"/>
      <c r="V4" s="42"/>
    </row>
    <row r="5" spans="1:22" x14ac:dyDescent="0.25">
      <c r="A5" s="34">
        <v>1</v>
      </c>
      <c r="B5" s="35" t="s">
        <v>10</v>
      </c>
      <c r="C5" s="34">
        <f>D5+E5</f>
        <v>0</v>
      </c>
      <c r="D5" s="34">
        <f>K5+L5+M5+N5+O5</f>
        <v>0</v>
      </c>
      <c r="E5" s="34">
        <f>Q5+R5+S5+T5+P5</f>
        <v>0</v>
      </c>
      <c r="F5" s="56">
        <f>'ФООП база'!Q3</f>
        <v>2</v>
      </c>
      <c r="G5" s="53"/>
      <c r="H5" s="54"/>
      <c r="I5" s="53"/>
      <c r="J5" s="54"/>
      <c r="K5" s="52">
        <f>G5*'Вводные данные'!$B$1</f>
        <v>0</v>
      </c>
      <c r="L5" s="33">
        <f>H5*17</f>
        <v>0</v>
      </c>
      <c r="M5" s="54"/>
      <c r="N5" s="54"/>
      <c r="O5" s="54"/>
      <c r="P5" s="52">
        <f>I5*'Вводные данные'!$B$3</f>
        <v>0</v>
      </c>
      <c r="Q5" s="33">
        <f>J5*22</f>
        <v>0</v>
      </c>
      <c r="R5" s="54"/>
      <c r="S5" s="54"/>
      <c r="T5" s="54"/>
      <c r="U5" s="43">
        <f>K5+P5</f>
        <v>0</v>
      </c>
      <c r="V5" s="44">
        <f>L5+Q5+R5+S5+T5+M5+N5+O5</f>
        <v>0</v>
      </c>
    </row>
    <row r="6" spans="1:22" x14ac:dyDescent="0.25">
      <c r="A6" s="34">
        <v>2</v>
      </c>
      <c r="B6" s="35" t="s">
        <v>11</v>
      </c>
      <c r="C6" s="34">
        <f t="shared" ref="C6:C20" si="0">D6+E6</f>
        <v>0</v>
      </c>
      <c r="D6" s="34">
        <f t="shared" ref="D6:D20" si="1">K6+L6+M6+N6+O6</f>
        <v>0</v>
      </c>
      <c r="E6" s="34">
        <f t="shared" ref="E6:E20" si="2">Q6+R6+S6+T6+P6</f>
        <v>0</v>
      </c>
      <c r="F6" s="56">
        <f>'ФООП база'!Q4</f>
        <v>3</v>
      </c>
      <c r="G6" s="53"/>
      <c r="H6" s="54"/>
      <c r="I6" s="53"/>
      <c r="J6" s="54"/>
      <c r="K6" s="52">
        <f>G6*'Вводные данные'!$B$1</f>
        <v>0</v>
      </c>
      <c r="L6" s="33">
        <f t="shared" ref="L6:L20" si="3">H6*17</f>
        <v>0</v>
      </c>
      <c r="M6" s="54"/>
      <c r="N6" s="54"/>
      <c r="O6" s="54"/>
      <c r="P6" s="52">
        <f>I6*'Вводные данные'!$B$3</f>
        <v>0</v>
      </c>
      <c r="Q6" s="33">
        <f t="shared" ref="Q6:Q20" si="4">J6*22</f>
        <v>0</v>
      </c>
      <c r="R6" s="54"/>
      <c r="S6" s="54"/>
      <c r="T6" s="54"/>
      <c r="U6" s="43">
        <f t="shared" ref="U6:U20" si="5">K6+P6</f>
        <v>0</v>
      </c>
      <c r="V6" s="44">
        <f t="shared" ref="V6:V20" si="6">L6+Q6+R6+S6+T6+M6+N6+O6</f>
        <v>0</v>
      </c>
    </row>
    <row r="7" spans="1:22" x14ac:dyDescent="0.25">
      <c r="A7" s="34">
        <v>3</v>
      </c>
      <c r="B7" s="35" t="s">
        <v>12</v>
      </c>
      <c r="C7" s="34">
        <f t="shared" si="0"/>
        <v>0</v>
      </c>
      <c r="D7" s="34">
        <f t="shared" si="1"/>
        <v>0</v>
      </c>
      <c r="E7" s="34">
        <f t="shared" si="2"/>
        <v>0</v>
      </c>
      <c r="F7" s="56">
        <f>'ФООП база'!Q5</f>
        <v>5</v>
      </c>
      <c r="G7" s="53"/>
      <c r="H7" s="54"/>
      <c r="I7" s="53"/>
      <c r="J7" s="54"/>
      <c r="K7" s="52">
        <f>G7*'Вводные данные'!$B$1</f>
        <v>0</v>
      </c>
      <c r="L7" s="33">
        <f t="shared" si="3"/>
        <v>0</v>
      </c>
      <c r="M7" s="54"/>
      <c r="N7" s="54"/>
      <c r="O7" s="54"/>
      <c r="P7" s="52">
        <f>I7*'Вводные данные'!$B$3</f>
        <v>0</v>
      </c>
      <c r="Q7" s="33">
        <f t="shared" si="4"/>
        <v>0</v>
      </c>
      <c r="R7" s="54"/>
      <c r="S7" s="54"/>
      <c r="T7" s="54"/>
      <c r="U7" s="43">
        <f t="shared" si="5"/>
        <v>0</v>
      </c>
      <c r="V7" s="44">
        <f t="shared" si="6"/>
        <v>0</v>
      </c>
    </row>
    <row r="8" spans="1:22" x14ac:dyDescent="0.25">
      <c r="A8" s="34">
        <v>4</v>
      </c>
      <c r="B8" s="35" t="s">
        <v>13</v>
      </c>
      <c r="C8" s="34">
        <f t="shared" si="0"/>
        <v>0</v>
      </c>
      <c r="D8" s="34">
        <f t="shared" si="1"/>
        <v>0</v>
      </c>
      <c r="E8" s="34">
        <f t="shared" si="2"/>
        <v>0</v>
      </c>
      <c r="F8" s="56">
        <f>'ФООП база'!Q6</f>
        <v>3</v>
      </c>
      <c r="G8" s="53"/>
      <c r="H8" s="54"/>
      <c r="I8" s="53"/>
      <c r="J8" s="54"/>
      <c r="K8" s="52">
        <f>G8*'Вводные данные'!$B$1</f>
        <v>0</v>
      </c>
      <c r="L8" s="33">
        <f t="shared" si="3"/>
        <v>0</v>
      </c>
      <c r="M8" s="54"/>
      <c r="N8" s="54"/>
      <c r="O8" s="54"/>
      <c r="P8" s="52">
        <f>I8*'Вводные данные'!$B$3</f>
        <v>0</v>
      </c>
      <c r="Q8" s="33">
        <f t="shared" si="4"/>
        <v>0</v>
      </c>
      <c r="R8" s="54"/>
      <c r="S8" s="54"/>
      <c r="T8" s="54"/>
      <c r="U8" s="43">
        <f t="shared" si="5"/>
        <v>0</v>
      </c>
      <c r="V8" s="44">
        <f t="shared" si="6"/>
        <v>0</v>
      </c>
    </row>
    <row r="9" spans="1:22" x14ac:dyDescent="0.25">
      <c r="A9" s="34">
        <v>5</v>
      </c>
      <c r="B9" s="35" t="s">
        <v>14</v>
      </c>
      <c r="C9" s="34">
        <f t="shared" si="0"/>
        <v>0</v>
      </c>
      <c r="D9" s="34">
        <f t="shared" si="1"/>
        <v>0</v>
      </c>
      <c r="E9" s="34">
        <f t="shared" si="2"/>
        <v>0</v>
      </c>
      <c r="F9" s="56">
        <f>'ФООП база'!Q7</f>
        <v>1</v>
      </c>
      <c r="G9" s="53"/>
      <c r="H9" s="54"/>
      <c r="I9" s="53"/>
      <c r="J9" s="54"/>
      <c r="K9" s="52">
        <f>G9*'Вводные данные'!$B$1</f>
        <v>0</v>
      </c>
      <c r="L9" s="33">
        <f t="shared" si="3"/>
        <v>0</v>
      </c>
      <c r="M9" s="54"/>
      <c r="N9" s="54"/>
      <c r="O9" s="54"/>
      <c r="P9" s="52">
        <f>I9*'Вводные данные'!$B$3</f>
        <v>0</v>
      </c>
      <c r="Q9" s="33">
        <f t="shared" si="4"/>
        <v>0</v>
      </c>
      <c r="R9" s="54"/>
      <c r="S9" s="54"/>
      <c r="T9" s="54"/>
      <c r="U9" s="43">
        <f t="shared" si="5"/>
        <v>0</v>
      </c>
      <c r="V9" s="44">
        <f t="shared" si="6"/>
        <v>0</v>
      </c>
    </row>
    <row r="10" spans="1:22" x14ac:dyDescent="0.25">
      <c r="A10" s="34">
        <v>6</v>
      </c>
      <c r="B10" s="35" t="s">
        <v>15</v>
      </c>
      <c r="C10" s="34">
        <f t="shared" si="0"/>
        <v>0</v>
      </c>
      <c r="D10" s="34">
        <f t="shared" si="1"/>
        <v>0</v>
      </c>
      <c r="E10" s="34">
        <f t="shared" si="2"/>
        <v>0</v>
      </c>
      <c r="F10" s="56">
        <f>'ФООП база'!Q8</f>
        <v>2</v>
      </c>
      <c r="G10" s="53"/>
      <c r="H10" s="54"/>
      <c r="I10" s="53"/>
      <c r="J10" s="54"/>
      <c r="K10" s="52">
        <f>G10*'Вводные данные'!$B$1</f>
        <v>0</v>
      </c>
      <c r="L10" s="33">
        <f t="shared" si="3"/>
        <v>0</v>
      </c>
      <c r="M10" s="54"/>
      <c r="N10" s="54"/>
      <c r="O10" s="54"/>
      <c r="P10" s="52">
        <f>I10*'Вводные данные'!$B$3</f>
        <v>0</v>
      </c>
      <c r="Q10" s="33">
        <f t="shared" si="4"/>
        <v>0</v>
      </c>
      <c r="R10" s="54"/>
      <c r="S10" s="54"/>
      <c r="T10" s="54"/>
      <c r="U10" s="43">
        <f t="shared" si="5"/>
        <v>0</v>
      </c>
      <c r="V10" s="44">
        <f t="shared" si="6"/>
        <v>0</v>
      </c>
    </row>
    <row r="11" spans="1:22" x14ac:dyDescent="0.25">
      <c r="A11" s="34">
        <v>7</v>
      </c>
      <c r="B11" s="35" t="s">
        <v>16</v>
      </c>
      <c r="C11" s="34">
        <f t="shared" si="0"/>
        <v>0</v>
      </c>
      <c r="D11" s="34">
        <f t="shared" si="1"/>
        <v>0</v>
      </c>
      <c r="E11" s="34">
        <f t="shared" si="2"/>
        <v>0</v>
      </c>
      <c r="F11" s="56">
        <f>'ФООП база'!Q9</f>
        <v>1</v>
      </c>
      <c r="G11" s="53"/>
      <c r="H11" s="54"/>
      <c r="I11" s="53"/>
      <c r="J11" s="54"/>
      <c r="K11" s="52">
        <f>G11*'Вводные данные'!$B$1</f>
        <v>0</v>
      </c>
      <c r="L11" s="33">
        <f t="shared" si="3"/>
        <v>0</v>
      </c>
      <c r="M11" s="54"/>
      <c r="N11" s="54"/>
      <c r="O11" s="54"/>
      <c r="P11" s="52">
        <f>I11*'Вводные данные'!$B$3</f>
        <v>0</v>
      </c>
      <c r="Q11" s="33">
        <f t="shared" si="4"/>
        <v>0</v>
      </c>
      <c r="R11" s="54"/>
      <c r="S11" s="54"/>
      <c r="T11" s="54"/>
      <c r="U11" s="43">
        <f t="shared" si="5"/>
        <v>0</v>
      </c>
      <c r="V11" s="44">
        <f t="shared" si="6"/>
        <v>0</v>
      </c>
    </row>
    <row r="12" spans="1:22" x14ac:dyDescent="0.25">
      <c r="A12" s="34">
        <v>8</v>
      </c>
      <c r="B12" s="35" t="s">
        <v>17</v>
      </c>
      <c r="C12" s="34">
        <f t="shared" si="0"/>
        <v>0</v>
      </c>
      <c r="D12" s="34">
        <f t="shared" si="1"/>
        <v>0</v>
      </c>
      <c r="E12" s="34">
        <f t="shared" si="2"/>
        <v>0</v>
      </c>
      <c r="F12" s="56">
        <f>'ФООП база'!Q10</f>
        <v>1</v>
      </c>
      <c r="G12" s="53"/>
      <c r="H12" s="54"/>
      <c r="I12" s="53"/>
      <c r="J12" s="54"/>
      <c r="K12" s="52">
        <f>G12*'Вводные данные'!$B$1</f>
        <v>0</v>
      </c>
      <c r="L12" s="33">
        <f t="shared" si="3"/>
        <v>0</v>
      </c>
      <c r="M12" s="54"/>
      <c r="N12" s="54"/>
      <c r="O12" s="54"/>
      <c r="P12" s="52">
        <f>I12*'Вводные данные'!$B$3</f>
        <v>0</v>
      </c>
      <c r="Q12" s="33">
        <f t="shared" si="4"/>
        <v>0</v>
      </c>
      <c r="R12" s="54"/>
      <c r="S12" s="54"/>
      <c r="T12" s="54"/>
      <c r="U12" s="43">
        <f t="shared" si="5"/>
        <v>0</v>
      </c>
      <c r="V12" s="44">
        <f t="shared" si="6"/>
        <v>0</v>
      </c>
    </row>
    <row r="13" spans="1:22" x14ac:dyDescent="0.25">
      <c r="A13" s="34">
        <v>9</v>
      </c>
      <c r="B13" s="35" t="s">
        <v>18</v>
      </c>
      <c r="C13" s="34">
        <f t="shared" si="0"/>
        <v>0</v>
      </c>
      <c r="D13" s="34">
        <f t="shared" si="1"/>
        <v>0</v>
      </c>
      <c r="E13" s="34">
        <f t="shared" si="2"/>
        <v>0</v>
      </c>
      <c r="F13" s="56">
        <f>'ФООП база'!Q11</f>
        <v>2</v>
      </c>
      <c r="G13" s="53"/>
      <c r="H13" s="54"/>
      <c r="I13" s="53"/>
      <c r="J13" s="54"/>
      <c r="K13" s="52">
        <f>G13*'Вводные данные'!$B$1</f>
        <v>0</v>
      </c>
      <c r="L13" s="33">
        <f t="shared" si="3"/>
        <v>0</v>
      </c>
      <c r="M13" s="54"/>
      <c r="N13" s="54"/>
      <c r="O13" s="54"/>
      <c r="P13" s="52">
        <f>I13*'Вводные данные'!$B$3</f>
        <v>0</v>
      </c>
      <c r="Q13" s="33">
        <f t="shared" si="4"/>
        <v>0</v>
      </c>
      <c r="R13" s="54"/>
      <c r="S13" s="54"/>
      <c r="T13" s="54"/>
      <c r="U13" s="43">
        <f t="shared" si="5"/>
        <v>0</v>
      </c>
      <c r="V13" s="44">
        <f t="shared" si="6"/>
        <v>0</v>
      </c>
    </row>
    <row r="14" spans="1:22" x14ac:dyDescent="0.25">
      <c r="A14" s="34">
        <v>10</v>
      </c>
      <c r="B14" s="35" t="s">
        <v>19</v>
      </c>
      <c r="C14" s="34">
        <f t="shared" si="0"/>
        <v>0</v>
      </c>
      <c r="D14" s="34">
        <f t="shared" si="1"/>
        <v>0</v>
      </c>
      <c r="E14" s="34">
        <f t="shared" si="2"/>
        <v>0</v>
      </c>
      <c r="F14" s="56">
        <f>'ФООП база'!Q12</f>
        <v>2</v>
      </c>
      <c r="G14" s="53"/>
      <c r="H14" s="54"/>
      <c r="I14" s="53"/>
      <c r="J14" s="54"/>
      <c r="K14" s="52">
        <f>G14*'Вводные данные'!$B$1</f>
        <v>0</v>
      </c>
      <c r="L14" s="33">
        <f t="shared" si="3"/>
        <v>0</v>
      </c>
      <c r="M14" s="54"/>
      <c r="N14" s="54"/>
      <c r="O14" s="54"/>
      <c r="P14" s="52">
        <f>I14*'Вводные данные'!$B$3</f>
        <v>0</v>
      </c>
      <c r="Q14" s="33">
        <f t="shared" si="4"/>
        <v>0</v>
      </c>
      <c r="R14" s="54"/>
      <c r="S14" s="54"/>
      <c r="T14" s="54"/>
      <c r="U14" s="43">
        <f t="shared" si="5"/>
        <v>0</v>
      </c>
      <c r="V14" s="44">
        <f t="shared" si="6"/>
        <v>0</v>
      </c>
    </row>
    <row r="15" spans="1:22" x14ac:dyDescent="0.25">
      <c r="A15" s="34">
        <v>11</v>
      </c>
      <c r="B15" s="35" t="s">
        <v>20</v>
      </c>
      <c r="C15" s="34">
        <f t="shared" si="0"/>
        <v>0</v>
      </c>
      <c r="D15" s="34">
        <f t="shared" si="1"/>
        <v>0</v>
      </c>
      <c r="E15" s="34">
        <f t="shared" si="2"/>
        <v>0</v>
      </c>
      <c r="F15" s="56">
        <f>'ФООП база'!Q13</f>
        <v>1</v>
      </c>
      <c r="G15" s="53"/>
      <c r="H15" s="54"/>
      <c r="I15" s="53"/>
      <c r="J15" s="54"/>
      <c r="K15" s="52">
        <f>G15*'Вводные данные'!$B$1</f>
        <v>0</v>
      </c>
      <c r="L15" s="33">
        <f t="shared" si="3"/>
        <v>0</v>
      </c>
      <c r="M15" s="54"/>
      <c r="N15" s="54"/>
      <c r="O15" s="54"/>
      <c r="P15" s="52">
        <f>I15*'Вводные данные'!$B$3</f>
        <v>0</v>
      </c>
      <c r="Q15" s="33">
        <f t="shared" si="4"/>
        <v>0</v>
      </c>
      <c r="R15" s="54"/>
      <c r="S15" s="54"/>
      <c r="T15" s="54"/>
      <c r="U15" s="43">
        <f t="shared" si="5"/>
        <v>0</v>
      </c>
      <c r="V15" s="44">
        <f t="shared" si="6"/>
        <v>0</v>
      </c>
    </row>
    <row r="16" spans="1:22" x14ac:dyDescent="0.25">
      <c r="A16" s="34">
        <v>12</v>
      </c>
      <c r="B16" s="35" t="s">
        <v>21</v>
      </c>
      <c r="C16" s="34">
        <f t="shared" si="0"/>
        <v>0</v>
      </c>
      <c r="D16" s="34">
        <f t="shared" si="1"/>
        <v>0</v>
      </c>
      <c r="E16" s="34">
        <f t="shared" si="2"/>
        <v>0</v>
      </c>
      <c r="F16" s="56">
        <f>'ФООП база'!Q14</f>
        <v>2</v>
      </c>
      <c r="G16" s="53"/>
      <c r="H16" s="54"/>
      <c r="I16" s="53"/>
      <c r="J16" s="54"/>
      <c r="K16" s="52">
        <f>G16*'Вводные данные'!$B$1</f>
        <v>0</v>
      </c>
      <c r="L16" s="33">
        <f t="shared" si="3"/>
        <v>0</v>
      </c>
      <c r="M16" s="54"/>
      <c r="N16" s="54"/>
      <c r="O16" s="54"/>
      <c r="P16" s="52">
        <f>I16*'Вводные данные'!$B$3</f>
        <v>0</v>
      </c>
      <c r="Q16" s="33">
        <f t="shared" si="4"/>
        <v>0</v>
      </c>
      <c r="R16" s="54"/>
      <c r="S16" s="54"/>
      <c r="T16" s="54"/>
      <c r="U16" s="43">
        <f t="shared" si="5"/>
        <v>0</v>
      </c>
      <c r="V16" s="44">
        <f t="shared" si="6"/>
        <v>0</v>
      </c>
    </row>
    <row r="17" spans="1:22" x14ac:dyDescent="0.25">
      <c r="A17" s="34">
        <v>13</v>
      </c>
      <c r="B17" s="35" t="s">
        <v>22</v>
      </c>
      <c r="C17" s="34">
        <f t="shared" si="0"/>
        <v>0</v>
      </c>
      <c r="D17" s="34">
        <f t="shared" si="1"/>
        <v>0</v>
      </c>
      <c r="E17" s="34">
        <f t="shared" si="2"/>
        <v>0</v>
      </c>
      <c r="F17" s="56">
        <f>'ФООП база'!Q15</f>
        <v>1</v>
      </c>
      <c r="G17" s="53"/>
      <c r="H17" s="54"/>
      <c r="I17" s="53"/>
      <c r="J17" s="54"/>
      <c r="K17" s="52">
        <f>G17*'Вводные данные'!$B$1</f>
        <v>0</v>
      </c>
      <c r="L17" s="33">
        <f t="shared" si="3"/>
        <v>0</v>
      </c>
      <c r="M17" s="54"/>
      <c r="N17" s="54"/>
      <c r="O17" s="54"/>
      <c r="P17" s="52">
        <f>I17*'Вводные данные'!$B$3</f>
        <v>0</v>
      </c>
      <c r="Q17" s="33">
        <f t="shared" si="4"/>
        <v>0</v>
      </c>
      <c r="R17" s="54"/>
      <c r="S17" s="54"/>
      <c r="T17" s="54"/>
      <c r="U17" s="43">
        <f t="shared" si="5"/>
        <v>0</v>
      </c>
      <c r="V17" s="44">
        <f t="shared" si="6"/>
        <v>0</v>
      </c>
    </row>
    <row r="18" spans="1:22" x14ac:dyDescent="0.25">
      <c r="A18" s="36">
        <v>14</v>
      </c>
      <c r="B18" s="36" t="s">
        <v>38</v>
      </c>
      <c r="C18" s="36">
        <f t="shared" si="0"/>
        <v>0</v>
      </c>
      <c r="D18" s="36">
        <f t="shared" si="1"/>
        <v>0</v>
      </c>
      <c r="E18" s="36">
        <f t="shared" si="2"/>
        <v>0</v>
      </c>
      <c r="F18" s="57"/>
      <c r="G18" s="2"/>
      <c r="H18" s="54"/>
      <c r="I18" s="2"/>
      <c r="J18" s="54"/>
      <c r="K18" s="52">
        <f>G18*'Вводные данные'!$B$1</f>
        <v>0</v>
      </c>
      <c r="L18" s="33">
        <f t="shared" si="3"/>
        <v>0</v>
      </c>
      <c r="M18" s="54"/>
      <c r="N18" s="54"/>
      <c r="O18" s="54"/>
      <c r="P18" s="52">
        <f>I18*'Вводные данные'!$B$3</f>
        <v>0</v>
      </c>
      <c r="Q18" s="33">
        <f t="shared" si="4"/>
        <v>0</v>
      </c>
      <c r="R18" s="54"/>
      <c r="S18" s="54"/>
      <c r="T18" s="54"/>
      <c r="U18" s="43">
        <f t="shared" si="5"/>
        <v>0</v>
      </c>
      <c r="V18" s="44">
        <f t="shared" si="6"/>
        <v>0</v>
      </c>
    </row>
    <row r="19" spans="1:22" x14ac:dyDescent="0.25">
      <c r="A19" s="36">
        <v>15</v>
      </c>
      <c r="B19" s="36" t="s">
        <v>39</v>
      </c>
      <c r="C19" s="36">
        <f t="shared" si="0"/>
        <v>0</v>
      </c>
      <c r="D19" s="36">
        <f t="shared" si="1"/>
        <v>0</v>
      </c>
      <c r="E19" s="36">
        <f t="shared" si="2"/>
        <v>0</v>
      </c>
      <c r="F19" s="57"/>
      <c r="G19" s="2"/>
      <c r="H19" s="54"/>
      <c r="I19" s="2"/>
      <c r="J19" s="54"/>
      <c r="K19" s="52">
        <f>G19*'Вводные данные'!$B$1</f>
        <v>0</v>
      </c>
      <c r="L19" s="33">
        <f t="shared" si="3"/>
        <v>0</v>
      </c>
      <c r="M19" s="54"/>
      <c r="N19" s="54"/>
      <c r="O19" s="54"/>
      <c r="P19" s="52">
        <f>I19*'Вводные данные'!$B$3</f>
        <v>0</v>
      </c>
      <c r="Q19" s="33">
        <f t="shared" si="4"/>
        <v>0</v>
      </c>
      <c r="R19" s="54"/>
      <c r="S19" s="54"/>
      <c r="T19" s="54"/>
      <c r="U19" s="43">
        <f t="shared" si="5"/>
        <v>0</v>
      </c>
      <c r="V19" s="44">
        <f t="shared" si="6"/>
        <v>0</v>
      </c>
    </row>
    <row r="20" spans="1:22" x14ac:dyDescent="0.25">
      <c r="A20" s="36">
        <v>16</v>
      </c>
      <c r="B20" s="36" t="s">
        <v>48</v>
      </c>
      <c r="C20" s="36">
        <f t="shared" si="0"/>
        <v>0</v>
      </c>
      <c r="D20" s="36">
        <f t="shared" si="1"/>
        <v>0</v>
      </c>
      <c r="E20" s="36">
        <f t="shared" si="2"/>
        <v>0</v>
      </c>
      <c r="F20" s="57"/>
      <c r="G20" s="2"/>
      <c r="H20" s="54"/>
      <c r="I20" s="2"/>
      <c r="J20" s="54"/>
      <c r="K20" s="52">
        <f>G20*'Вводные данные'!$B$1</f>
        <v>0</v>
      </c>
      <c r="L20" s="33">
        <f t="shared" si="3"/>
        <v>0</v>
      </c>
      <c r="M20" s="54"/>
      <c r="N20" s="54"/>
      <c r="O20" s="54"/>
      <c r="P20" s="52">
        <f>I20*'Вводные данные'!$B$3</f>
        <v>0</v>
      </c>
      <c r="Q20" s="33">
        <f t="shared" si="4"/>
        <v>0</v>
      </c>
      <c r="R20" s="54"/>
      <c r="S20" s="54"/>
      <c r="T20" s="54"/>
      <c r="U20" s="43">
        <f t="shared" si="5"/>
        <v>0</v>
      </c>
      <c r="V20" s="44">
        <f t="shared" si="6"/>
        <v>0</v>
      </c>
    </row>
    <row r="21" spans="1:22" x14ac:dyDescent="0.25">
      <c r="A21" s="37"/>
      <c r="B21" s="37" t="s">
        <v>37</v>
      </c>
      <c r="C21" s="37">
        <f>SUM(C5:C20)</f>
        <v>0</v>
      </c>
      <c r="D21" s="37">
        <f t="shared" ref="D21:V21" si="7">SUM(D5:D20)</f>
        <v>0</v>
      </c>
      <c r="E21" s="37">
        <f t="shared" si="7"/>
        <v>0</v>
      </c>
      <c r="F21" s="57"/>
      <c r="G21" s="37">
        <f t="shared" si="7"/>
        <v>0</v>
      </c>
      <c r="H21" s="37">
        <f t="shared" si="7"/>
        <v>0</v>
      </c>
      <c r="I21" s="37">
        <f t="shared" si="7"/>
        <v>0</v>
      </c>
      <c r="J21" s="37">
        <f t="shared" si="7"/>
        <v>0</v>
      </c>
      <c r="K21" s="37">
        <f t="shared" si="7"/>
        <v>0</v>
      </c>
      <c r="L21" s="37">
        <f t="shared" si="7"/>
        <v>0</v>
      </c>
      <c r="M21" s="37">
        <f t="shared" ref="M21:O21" si="8">SUM(M5:M20)</f>
        <v>0</v>
      </c>
      <c r="N21" s="37">
        <f t="shared" si="8"/>
        <v>0</v>
      </c>
      <c r="O21" s="37">
        <f t="shared" si="8"/>
        <v>0</v>
      </c>
      <c r="P21" s="37">
        <f t="shared" si="7"/>
        <v>0</v>
      </c>
      <c r="Q21" s="37">
        <f t="shared" si="7"/>
        <v>0</v>
      </c>
      <c r="R21" s="37">
        <f t="shared" si="7"/>
        <v>0</v>
      </c>
      <c r="S21" s="37">
        <f t="shared" si="7"/>
        <v>0</v>
      </c>
      <c r="T21" s="37">
        <f t="shared" si="7"/>
        <v>0</v>
      </c>
      <c r="U21" s="37">
        <f t="shared" si="7"/>
        <v>0</v>
      </c>
      <c r="V21" s="37">
        <f t="shared" si="7"/>
        <v>0</v>
      </c>
    </row>
    <row r="22" spans="1:22" ht="30" customHeight="1" x14ac:dyDescent="0.25">
      <c r="A22" s="38"/>
      <c r="B22" s="38" t="s">
        <v>52</v>
      </c>
      <c r="C22" s="38">
        <v>1476</v>
      </c>
      <c r="D22" s="38">
        <f>('Вводные данные'!B1+'Вводные данные'!B2)*36</f>
        <v>612</v>
      </c>
      <c r="E22" s="38">
        <f>('Вводные данные'!B3+'Вводные данные'!B4)*36</f>
        <v>864</v>
      </c>
      <c r="F22" s="14"/>
      <c r="G22" s="45">
        <v>36</v>
      </c>
      <c r="H22" s="45"/>
      <c r="I22" s="45">
        <v>36</v>
      </c>
      <c r="J22" s="45"/>
      <c r="K22" s="46">
        <f>36*'Вводные данные'!B1</f>
        <v>612</v>
      </c>
      <c r="L22" s="47"/>
      <c r="M22" s="46">
        <f>36*'Вводные данные'!B2</f>
        <v>0</v>
      </c>
      <c r="N22" s="48"/>
      <c r="O22" s="47"/>
      <c r="P22" s="46">
        <f>36*'Вводные данные'!B3</f>
        <v>792</v>
      </c>
      <c r="Q22" s="47"/>
      <c r="R22" s="46">
        <f>36*'Вводные данные'!B4</f>
        <v>72</v>
      </c>
      <c r="S22" s="48"/>
      <c r="T22" s="47"/>
      <c r="U22" s="49" t="s">
        <v>8</v>
      </c>
      <c r="V22" s="38">
        <f>1476-U21</f>
        <v>1476</v>
      </c>
    </row>
    <row r="23" spans="1:22" x14ac:dyDescent="0.25">
      <c r="A23" s="39"/>
      <c r="B23" s="39"/>
      <c r="C23" s="40" t="b">
        <f>C22=C21</f>
        <v>0</v>
      </c>
      <c r="D23" s="40" t="b">
        <f t="shared" ref="D23:E23" si="9">D22=D21</f>
        <v>0</v>
      </c>
      <c r="E23" s="40" t="b">
        <f t="shared" si="9"/>
        <v>0</v>
      </c>
      <c r="G23" s="50" t="b">
        <f>G21+H21=G22</f>
        <v>0</v>
      </c>
      <c r="H23" s="50"/>
      <c r="I23" s="50" t="b">
        <f>I21+J21=I22</f>
        <v>0</v>
      </c>
      <c r="J23" s="50"/>
      <c r="K23" s="50" t="b">
        <f>K21+L21=K22</f>
        <v>0</v>
      </c>
      <c r="L23" s="50"/>
      <c r="M23" s="50" t="b">
        <f>M21+N21+O21=M22</f>
        <v>1</v>
      </c>
      <c r="N23" s="50"/>
      <c r="O23" s="50"/>
      <c r="P23" s="50" t="b">
        <f>P21+Q21=P22</f>
        <v>0</v>
      </c>
      <c r="Q23" s="50"/>
      <c r="R23" s="50" t="b">
        <f>R21+S21+T21=R22</f>
        <v>0</v>
      </c>
      <c r="S23" s="50"/>
      <c r="T23" s="50"/>
      <c r="U23" s="51" t="b">
        <f>AND(U21&gt;=880,U21&lt;=892)</f>
        <v>0</v>
      </c>
      <c r="V23" s="51" t="b">
        <f>V22=V21</f>
        <v>0</v>
      </c>
    </row>
    <row r="24" spans="1:22" x14ac:dyDescent="0.25">
      <c r="U24" s="3">
        <v>0.6</v>
      </c>
      <c r="V24" t="s">
        <v>9</v>
      </c>
    </row>
    <row r="25" spans="1:22" x14ac:dyDescent="0.25">
      <c r="U25" t="s">
        <v>8</v>
      </c>
    </row>
  </sheetData>
  <sheetProtection algorithmName="SHA-512" hashValue="slDYlxT6aY8hzCbJsiR6M74Cvess7veeedZeItI3ylFrhWqJ75bReO/+Iw+Z/pYxTAs/9TZ9yVuCmkLqW/vSHw==" saltValue="2BXkTbD5ln7WJh0BVlpCiQ==" spinCount="100000" sheet="1" objects="1" scenarios="1"/>
  <protectedRanges>
    <protectedRange algorithmName="SHA-512" hashValue="mM3EciMAxtf4AnNtIeDes1UWBmcysksIH6EAujJM4oQcjRl01jB5uSSsfPgwff4QHGHWnaGi/DJFwu+d9hrcbg==" saltValue="jE+vBO74LEZyoGuNkCwkyw==" spinCount="100000" sqref="R5:T20" name="Диапазон5"/>
    <protectedRange algorithmName="SHA-512" hashValue="bdNpg5h8NEtVdtty/Mtsv9sZXzOQ20cGOzGEBRjJwaOiGc4oghpWEeelLNVtFAcxprWQQ7lpM0okSSSTA6/gIw==" saltValue="Mt8M+Jg/4hjva4NL/6omig==" spinCount="100000" sqref="M5:O20" name="Диапазон4"/>
    <protectedRange algorithmName="SHA-512" hashValue="n+0QyEqqh5EVLm8ONyonf3CSP559RPoCTQKCaeruJ+qW5ACa184If5Ddx9yKQYKrD0/IJuCFKaGeK19XLdKYjw==" saltValue="mgZKCFggUBxoM1mXxyQVrg==" spinCount="100000" sqref="J18:J20" name="Диапазон3"/>
    <protectedRange algorithmName="SHA-512" hashValue="vRbCy4NmLFWdUb+t8f2gX3tT6e1mzMYjCwv0GIHxOBBfvWyC7KlN3tLsXhNkPbuzbzveys+n+O6c2ld43sKe3w==" saltValue="0KcffDTZjsnVPfubJpY2dw==" spinCount="100000" sqref="H18:H20" name="Диапазон2"/>
    <protectedRange algorithmName="SHA-512" hashValue="5S/CVJIMG9JZmrHKfYdfMRfDI1PhhooZkYXzXmZ78+VRvo/Ch18tEb72gRTAPFjPA35RpBq1oQkaN5VYuKqTdw==" saltValue="jma0cwITVcXSxylPhLvH4g==" spinCount="100000" sqref="G5:J17" name="Диапазон1"/>
  </protectedRanges>
  <mergeCells count="38">
    <mergeCell ref="C2:C4"/>
    <mergeCell ref="R3:T3"/>
    <mergeCell ref="P2:T2"/>
    <mergeCell ref="K3:K4"/>
    <mergeCell ref="F1:F4"/>
    <mergeCell ref="G1:J1"/>
    <mergeCell ref="K1:T1"/>
    <mergeCell ref="E2:E4"/>
    <mergeCell ref="D2:D4"/>
    <mergeCell ref="G2:H2"/>
    <mergeCell ref="I2:J2"/>
    <mergeCell ref="G3:G4"/>
    <mergeCell ref="H3:H4"/>
    <mergeCell ref="I3:I4"/>
    <mergeCell ref="J3:J4"/>
    <mergeCell ref="A2:A4"/>
    <mergeCell ref="U1:V1"/>
    <mergeCell ref="A1:E1"/>
    <mergeCell ref="G22:H22"/>
    <mergeCell ref="I22:J22"/>
    <mergeCell ref="M22:O22"/>
    <mergeCell ref="R22:T22"/>
    <mergeCell ref="P22:Q22"/>
    <mergeCell ref="U2:U4"/>
    <mergeCell ref="V2:V4"/>
    <mergeCell ref="Q3:Q4"/>
    <mergeCell ref="P3:P4"/>
    <mergeCell ref="L3:L4"/>
    <mergeCell ref="M3:O3"/>
    <mergeCell ref="K2:O2"/>
    <mergeCell ref="B2:B4"/>
    <mergeCell ref="P23:Q23"/>
    <mergeCell ref="R23:T23"/>
    <mergeCell ref="G23:H23"/>
    <mergeCell ref="I23:J23"/>
    <mergeCell ref="K22:L22"/>
    <mergeCell ref="K23:L23"/>
    <mergeCell ref="M23:O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7A4F7-6F89-41C1-8EEF-970B06BB2038}">
  <dimension ref="A1:Q15"/>
  <sheetViews>
    <sheetView zoomScale="160" zoomScaleNormal="160" workbookViewId="0">
      <pane xSplit="3" ySplit="2" topLeftCell="D3" activePane="bottomRight" state="frozen"/>
      <selection pane="topRight" activeCell="E1" sqref="E1"/>
      <selection pane="bottomLeft" activeCell="A5" sqref="A5"/>
      <selection pane="bottomRight" activeCell="E7" sqref="E7"/>
    </sheetView>
  </sheetViews>
  <sheetFormatPr defaultRowHeight="15" x14ac:dyDescent="0.25"/>
  <cols>
    <col min="1" max="1" width="40.28515625" bestFit="1" customWidth="1"/>
    <col min="2" max="3" width="4.140625" customWidth="1"/>
    <col min="4" max="15" width="4.85546875" customWidth="1"/>
    <col min="16" max="16" width="2.85546875" customWidth="1"/>
  </cols>
  <sheetData>
    <row r="1" spans="1:17" s="4" customFormat="1" x14ac:dyDescent="0.25">
      <c r="A1" s="19"/>
      <c r="B1" s="20"/>
      <c r="C1" s="21"/>
      <c r="D1" s="15" t="s">
        <v>23</v>
      </c>
      <c r="E1" s="15"/>
      <c r="F1" s="5" t="s">
        <v>42</v>
      </c>
      <c r="G1" s="16" t="s">
        <v>40</v>
      </c>
      <c r="H1" s="16"/>
      <c r="I1" s="16"/>
      <c r="J1" s="16"/>
      <c r="K1" s="16"/>
      <c r="L1" s="16"/>
      <c r="M1" s="18" t="s">
        <v>41</v>
      </c>
      <c r="N1" s="18"/>
      <c r="O1" s="18"/>
      <c r="P1" s="22"/>
      <c r="Q1" s="17" t="s">
        <v>34</v>
      </c>
    </row>
    <row r="2" spans="1:17" x14ac:dyDescent="0.25">
      <c r="A2" s="1"/>
      <c r="B2" s="1"/>
      <c r="C2" s="1"/>
      <c r="D2" s="6" t="s">
        <v>24</v>
      </c>
      <c r="E2" s="6" t="s">
        <v>25</v>
      </c>
      <c r="F2" s="7" t="s">
        <v>24</v>
      </c>
      <c r="G2" s="8" t="s">
        <v>24</v>
      </c>
      <c r="H2" s="8" t="s">
        <v>25</v>
      </c>
      <c r="I2" s="8" t="s">
        <v>26</v>
      </c>
      <c r="J2" s="8" t="s">
        <v>31</v>
      </c>
      <c r="K2" s="8" t="s">
        <v>32</v>
      </c>
      <c r="L2" s="8" t="s">
        <v>33</v>
      </c>
      <c r="M2" s="9" t="s">
        <v>24</v>
      </c>
      <c r="N2" s="9" t="s">
        <v>25</v>
      </c>
      <c r="O2" s="9" t="s">
        <v>26</v>
      </c>
      <c r="P2" s="23"/>
      <c r="Q2" s="17"/>
    </row>
    <row r="3" spans="1:17" x14ac:dyDescent="0.25">
      <c r="A3" s="10" t="s">
        <v>10</v>
      </c>
      <c r="B3" s="10" t="s">
        <v>27</v>
      </c>
      <c r="C3" s="10" t="s">
        <v>29</v>
      </c>
      <c r="D3" s="6">
        <v>2</v>
      </c>
      <c r="E3" s="6">
        <v>2</v>
      </c>
      <c r="F3" s="7">
        <v>2</v>
      </c>
      <c r="G3" s="8">
        <v>2</v>
      </c>
      <c r="H3" s="8">
        <v>2</v>
      </c>
      <c r="I3" s="8">
        <v>2</v>
      </c>
      <c r="J3" s="8">
        <v>2</v>
      </c>
      <c r="K3" s="8">
        <v>2</v>
      </c>
      <c r="L3" s="8">
        <v>2</v>
      </c>
      <c r="M3" s="9">
        <v>2</v>
      </c>
      <c r="N3" s="9">
        <v>2</v>
      </c>
      <c r="O3" s="9">
        <v>2</v>
      </c>
      <c r="P3" s="23"/>
      <c r="Q3" s="11">
        <f>MIN(D3:P3)</f>
        <v>2</v>
      </c>
    </row>
    <row r="4" spans="1:17" x14ac:dyDescent="0.25">
      <c r="A4" s="10" t="s">
        <v>11</v>
      </c>
      <c r="B4" s="10" t="s">
        <v>27</v>
      </c>
      <c r="C4" s="10" t="s">
        <v>28</v>
      </c>
      <c r="D4" s="6">
        <v>3</v>
      </c>
      <c r="E4" s="6">
        <v>3</v>
      </c>
      <c r="F4" s="7">
        <v>3</v>
      </c>
      <c r="G4" s="8">
        <v>5</v>
      </c>
      <c r="H4" s="8">
        <v>5</v>
      </c>
      <c r="I4" s="8">
        <v>5</v>
      </c>
      <c r="J4" s="8">
        <v>3</v>
      </c>
      <c r="K4" s="8">
        <v>3</v>
      </c>
      <c r="L4" s="8">
        <v>3</v>
      </c>
      <c r="M4" s="9">
        <v>3</v>
      </c>
      <c r="N4" s="9">
        <v>3</v>
      </c>
      <c r="O4" s="9">
        <v>3</v>
      </c>
      <c r="P4" s="23"/>
      <c r="Q4" s="11">
        <f t="shared" ref="Q4:Q15" si="0">MIN(D4:P4)</f>
        <v>3</v>
      </c>
    </row>
    <row r="5" spans="1:17" x14ac:dyDescent="0.25">
      <c r="A5" s="10" t="s">
        <v>12</v>
      </c>
      <c r="B5" s="10" t="s">
        <v>27</v>
      </c>
      <c r="C5" s="10" t="s">
        <v>28</v>
      </c>
      <c r="D5" s="6">
        <v>8</v>
      </c>
      <c r="E5" s="6">
        <v>8</v>
      </c>
      <c r="F5" s="7">
        <v>5</v>
      </c>
      <c r="G5" s="8">
        <v>5</v>
      </c>
      <c r="H5" s="8">
        <v>5</v>
      </c>
      <c r="I5" s="8">
        <v>5</v>
      </c>
      <c r="J5" s="8">
        <v>5</v>
      </c>
      <c r="K5" s="8">
        <v>5</v>
      </c>
      <c r="L5" s="8">
        <v>5</v>
      </c>
      <c r="M5" s="9">
        <v>8</v>
      </c>
      <c r="N5" s="9">
        <v>8</v>
      </c>
      <c r="O5" s="9">
        <v>5</v>
      </c>
      <c r="P5" s="23"/>
      <c r="Q5" s="11">
        <f t="shared" si="0"/>
        <v>5</v>
      </c>
    </row>
    <row r="6" spans="1:17" x14ac:dyDescent="0.25">
      <c r="A6" s="10" t="s">
        <v>13</v>
      </c>
      <c r="B6" s="10" t="s">
        <v>27</v>
      </c>
      <c r="C6" s="10" t="s">
        <v>28</v>
      </c>
      <c r="D6" s="6">
        <v>3</v>
      </c>
      <c r="E6" s="6">
        <v>3</v>
      </c>
      <c r="F6" s="7">
        <v>3</v>
      </c>
      <c r="G6" s="8">
        <v>3</v>
      </c>
      <c r="H6" s="8">
        <v>5</v>
      </c>
      <c r="I6" s="8">
        <v>3</v>
      </c>
      <c r="J6" s="8">
        <v>3</v>
      </c>
      <c r="K6" s="8">
        <v>5</v>
      </c>
      <c r="L6" s="8">
        <v>5</v>
      </c>
      <c r="M6" s="9">
        <v>3</v>
      </c>
      <c r="N6" s="9">
        <v>3</v>
      </c>
      <c r="O6" s="9">
        <v>3</v>
      </c>
      <c r="P6" s="23"/>
      <c r="Q6" s="11">
        <f t="shared" si="0"/>
        <v>3</v>
      </c>
    </row>
    <row r="7" spans="1:17" x14ac:dyDescent="0.25">
      <c r="A7" s="10" t="s">
        <v>14</v>
      </c>
      <c r="B7" s="10" t="s">
        <v>27</v>
      </c>
      <c r="C7" s="10" t="s">
        <v>28</v>
      </c>
      <c r="D7" s="6">
        <v>1</v>
      </c>
      <c r="E7" s="6">
        <v>4</v>
      </c>
      <c r="F7" s="7">
        <v>1</v>
      </c>
      <c r="G7" s="8">
        <v>1</v>
      </c>
      <c r="H7" s="8">
        <v>1</v>
      </c>
      <c r="I7" s="8">
        <v>1</v>
      </c>
      <c r="J7" s="8">
        <v>1</v>
      </c>
      <c r="K7" s="8">
        <v>1</v>
      </c>
      <c r="L7" s="8">
        <v>1</v>
      </c>
      <c r="M7" s="9">
        <v>1</v>
      </c>
      <c r="N7" s="9">
        <v>1</v>
      </c>
      <c r="O7" s="9">
        <v>1</v>
      </c>
      <c r="P7" s="23"/>
      <c r="Q7" s="11">
        <f t="shared" si="0"/>
        <v>1</v>
      </c>
    </row>
    <row r="8" spans="1:17" x14ac:dyDescent="0.25">
      <c r="A8" s="10" t="s">
        <v>15</v>
      </c>
      <c r="B8" s="10" t="s">
        <v>27</v>
      </c>
      <c r="C8" s="10" t="s">
        <v>28</v>
      </c>
      <c r="D8" s="6">
        <v>5</v>
      </c>
      <c r="E8" s="6">
        <v>2</v>
      </c>
      <c r="F8" s="7">
        <v>2</v>
      </c>
      <c r="G8" s="8">
        <v>2</v>
      </c>
      <c r="H8" s="8">
        <v>2</v>
      </c>
      <c r="I8" s="8">
        <v>2</v>
      </c>
      <c r="J8" s="8">
        <v>2</v>
      </c>
      <c r="K8" s="8">
        <v>2</v>
      </c>
      <c r="L8" s="8">
        <v>2</v>
      </c>
      <c r="M8" s="9">
        <v>2</v>
      </c>
      <c r="N8" s="9">
        <v>2</v>
      </c>
      <c r="O8" s="9">
        <v>2</v>
      </c>
      <c r="P8" s="23"/>
      <c r="Q8" s="11">
        <f t="shared" si="0"/>
        <v>2</v>
      </c>
    </row>
    <row r="9" spans="1:17" x14ac:dyDescent="0.25">
      <c r="A9" s="10" t="s">
        <v>16</v>
      </c>
      <c r="B9" s="10" t="s">
        <v>27</v>
      </c>
      <c r="C9" s="10" t="s">
        <v>28</v>
      </c>
      <c r="D9" s="6">
        <v>1</v>
      </c>
      <c r="E9" s="6">
        <v>1</v>
      </c>
      <c r="F9" s="7">
        <v>3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  <c r="M9" s="9">
        <v>1</v>
      </c>
      <c r="N9" s="9">
        <v>1</v>
      </c>
      <c r="O9" s="9">
        <v>1</v>
      </c>
      <c r="P9" s="23"/>
      <c r="Q9" s="11">
        <f t="shared" si="0"/>
        <v>1</v>
      </c>
    </row>
    <row r="10" spans="1:17" x14ac:dyDescent="0.25">
      <c r="A10" s="10" t="s">
        <v>17</v>
      </c>
      <c r="B10" s="10" t="s">
        <v>27</v>
      </c>
      <c r="C10" s="10" t="s">
        <v>28</v>
      </c>
      <c r="D10" s="6">
        <v>1</v>
      </c>
      <c r="E10" s="6">
        <v>1</v>
      </c>
      <c r="F10" s="7">
        <v>3</v>
      </c>
      <c r="G10" s="8">
        <v>1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  <c r="M10" s="9">
        <v>1</v>
      </c>
      <c r="N10" s="9">
        <v>1</v>
      </c>
      <c r="O10" s="9">
        <v>1</v>
      </c>
      <c r="P10" s="23"/>
      <c r="Q10" s="11">
        <f t="shared" si="0"/>
        <v>1</v>
      </c>
    </row>
    <row r="11" spans="1:17" x14ac:dyDescent="0.25">
      <c r="A11" s="10" t="s">
        <v>18</v>
      </c>
      <c r="B11" s="10" t="s">
        <v>27</v>
      </c>
      <c r="C11" s="10" t="s">
        <v>28</v>
      </c>
      <c r="D11" s="6">
        <v>2</v>
      </c>
      <c r="E11" s="6">
        <v>2</v>
      </c>
      <c r="F11" s="7">
        <v>2</v>
      </c>
      <c r="G11" s="8">
        <v>2</v>
      </c>
      <c r="H11" s="8">
        <v>2</v>
      </c>
      <c r="I11" s="8">
        <v>4</v>
      </c>
      <c r="J11" s="8">
        <v>4</v>
      </c>
      <c r="K11" s="8">
        <v>4</v>
      </c>
      <c r="L11" s="8">
        <v>2</v>
      </c>
      <c r="M11" s="9">
        <v>2</v>
      </c>
      <c r="N11" s="9">
        <v>2</v>
      </c>
      <c r="O11" s="9">
        <v>2</v>
      </c>
      <c r="P11" s="23"/>
      <c r="Q11" s="11">
        <f t="shared" si="0"/>
        <v>2</v>
      </c>
    </row>
    <row r="12" spans="1:17" x14ac:dyDescent="0.25">
      <c r="A12" s="10" t="s">
        <v>19</v>
      </c>
      <c r="B12" s="10" t="s">
        <v>27</v>
      </c>
      <c r="C12" s="10" t="s">
        <v>28</v>
      </c>
      <c r="D12" s="6">
        <v>2</v>
      </c>
      <c r="E12" s="6">
        <v>2</v>
      </c>
      <c r="F12" s="7">
        <v>2</v>
      </c>
      <c r="G12" s="8">
        <v>4</v>
      </c>
      <c r="H12" s="8">
        <v>2</v>
      </c>
      <c r="I12" s="8">
        <v>2</v>
      </c>
      <c r="J12" s="8">
        <v>4</v>
      </c>
      <c r="K12" s="8">
        <v>2</v>
      </c>
      <c r="L12" s="8">
        <v>4</v>
      </c>
      <c r="M12" s="9">
        <v>4</v>
      </c>
      <c r="N12" s="9">
        <v>4</v>
      </c>
      <c r="O12" s="9">
        <v>4</v>
      </c>
      <c r="P12" s="23"/>
      <c r="Q12" s="11">
        <f t="shared" si="0"/>
        <v>2</v>
      </c>
    </row>
    <row r="13" spans="1:17" x14ac:dyDescent="0.25">
      <c r="A13" s="10" t="s">
        <v>20</v>
      </c>
      <c r="B13" s="10" t="s">
        <v>27</v>
      </c>
      <c r="C13" s="10" t="s">
        <v>28</v>
      </c>
      <c r="D13" s="6">
        <v>1</v>
      </c>
      <c r="E13" s="6">
        <v>1</v>
      </c>
      <c r="F13" s="7">
        <v>1</v>
      </c>
      <c r="G13" s="8">
        <v>1</v>
      </c>
      <c r="H13" s="8">
        <v>1</v>
      </c>
      <c r="I13" s="8">
        <v>1</v>
      </c>
      <c r="J13" s="8">
        <v>1</v>
      </c>
      <c r="K13" s="8">
        <v>1</v>
      </c>
      <c r="L13" s="8">
        <v>1</v>
      </c>
      <c r="M13" s="9">
        <v>1</v>
      </c>
      <c r="N13" s="9">
        <v>3</v>
      </c>
      <c r="O13" s="9">
        <v>3</v>
      </c>
      <c r="P13" s="23"/>
      <c r="Q13" s="11">
        <f t="shared" si="0"/>
        <v>1</v>
      </c>
    </row>
    <row r="14" spans="1:17" x14ac:dyDescent="0.25">
      <c r="A14" s="10" t="s">
        <v>21</v>
      </c>
      <c r="B14" s="10" t="s">
        <v>27</v>
      </c>
      <c r="C14" s="10" t="s">
        <v>30</v>
      </c>
      <c r="D14" s="6">
        <v>2</v>
      </c>
      <c r="E14" s="6">
        <v>2</v>
      </c>
      <c r="F14" s="7">
        <v>2</v>
      </c>
      <c r="G14" s="8">
        <v>2</v>
      </c>
      <c r="H14" s="8">
        <v>2</v>
      </c>
      <c r="I14" s="8">
        <v>2</v>
      </c>
      <c r="J14" s="8">
        <v>2</v>
      </c>
      <c r="K14" s="8">
        <v>2</v>
      </c>
      <c r="L14" s="8">
        <v>2</v>
      </c>
      <c r="M14" s="9">
        <v>2</v>
      </c>
      <c r="N14" s="9">
        <v>2</v>
      </c>
      <c r="O14" s="9">
        <v>2</v>
      </c>
      <c r="P14" s="23"/>
      <c r="Q14" s="11">
        <f t="shared" si="0"/>
        <v>2</v>
      </c>
    </row>
    <row r="15" spans="1:17" x14ac:dyDescent="0.25">
      <c r="A15" s="10" t="s">
        <v>22</v>
      </c>
      <c r="B15" s="10" t="s">
        <v>27</v>
      </c>
      <c r="C15" s="10" t="s">
        <v>30</v>
      </c>
      <c r="D15" s="6">
        <v>1</v>
      </c>
      <c r="E15" s="6">
        <v>1</v>
      </c>
      <c r="F15" s="7">
        <v>1</v>
      </c>
      <c r="G15" s="8">
        <v>1</v>
      </c>
      <c r="H15" s="8">
        <v>1</v>
      </c>
      <c r="I15" s="8">
        <v>1</v>
      </c>
      <c r="J15" s="8">
        <v>1</v>
      </c>
      <c r="K15" s="8">
        <v>1</v>
      </c>
      <c r="L15" s="8">
        <v>1</v>
      </c>
      <c r="M15" s="9">
        <v>1</v>
      </c>
      <c r="N15" s="9">
        <v>1</v>
      </c>
      <c r="O15" s="9">
        <v>1</v>
      </c>
      <c r="P15" s="24"/>
      <c r="Q15" s="11">
        <f t="shared" si="0"/>
        <v>1</v>
      </c>
    </row>
  </sheetData>
  <sheetProtection algorithmName="SHA-512" hashValue="C7xUJJRDeDf1UBi3ZuHUnNUXhTVopIiUcbyN/i/z/csauH1A5nIiUSKFOsDZACz/wvZjFIx1EqiGw8zRuOlk3A==" saltValue="NLnAcv8Wt3oPoWxg7uC2Bw==" spinCount="100000" sheet="1" objects="1" scenarios="1"/>
  <mergeCells count="6">
    <mergeCell ref="D1:E1"/>
    <mergeCell ref="G1:L1"/>
    <mergeCell ref="Q1:Q2"/>
    <mergeCell ref="M1:O1"/>
    <mergeCell ref="A1:C1"/>
    <mergeCell ref="P1:P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Вводные данные</vt:lpstr>
      <vt:lpstr>расчет</vt:lpstr>
      <vt:lpstr>ФООП база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2023-02-14T17:51:02Z</dcterms:created>
  <dcterms:modified xsi:type="dcterms:W3CDTF">2023-03-24T15:03:40Z</dcterms:modified>
</cp:coreProperties>
</file>